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How To Guide" sheetId="2" state="visible" r:id="rId4"/>
    <sheet name="Import Engine" sheetId="3" state="visible" r:id="rId5"/>
    <sheet name="Dashboard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<sst xmlns="http://schemas.openxmlformats.org/spreadsheetml/2006/main" count="138" uniqueCount="126">
  <si>
    <t xml:space="preserve">LumixAI</t>
  </si>
  <si>
    <t xml:space="preserve">Commercial Intelligence for SME Owners</t>
  </si>
  <si>
    <t xml:space="preserve">IMPORT LANDED COST CALCULATOR</t>
  </si>
  <si>
    <t xml:space="preserve">Know the true cost of every imported product before you price it</t>
  </si>
  <si>
    <t xml:space="preserve">WHAT THIS TOOL GIVES YOU</t>
  </si>
  <si>
    <t xml:space="preserve">  ›  True all-in landed cost per unit — purchase price + freight + duty + port + insurance + delivery</t>
  </si>
  <si>
    <t xml:space="preserve">  ›  Automatic FX conversion with stress-test to show impact of currency movements</t>
  </si>
  <si>
    <t xml:space="preserve">  ›  HMRC-compliant duty calculation on CIF basis (purchase + freight + insurance)</t>
  </si>
  <si>
    <t xml:space="preserve">  ›  Risk status for every product — Healthy, Watch, or High Risk — with recommended action</t>
  </si>
  <si>
    <t xml:space="preserve">  ›  Monthly landed cost exposure — total spend per product per month</t>
  </si>
  <si>
    <t xml:space="preserve">  ›  Dashboard overview — portfolio health at a glance</t>
  </si>
  <si>
    <t xml:space="preserve">HOW TO USE THIS TOOL</t>
  </si>
  <si>
    <t xml:space="preserve">  Step 1  →  Read the How To Guide sheet (next tab) — takes 5 minutes</t>
  </si>
  <si>
    <t xml:space="preserve">  Step 2  →  Go to the Import Engine sheet and replace the dummy data with your products</t>
  </si>
  <si>
    <t xml:space="preserve">  Step 3  →  Check the Risk Status column — act on anything flagged Red or Amber</t>
  </si>
  <si>
    <t xml:space="preserve">  Step 4  →  Review the Dashboard for your portfolio overview</t>
  </si>
  <si>
    <t xml:space="preserve">lumixai.co.uk  ·  hello@lumixai.co.uk  ·  £19.99  ·  One-off purchase</t>
  </si>
  <si>
    <t xml:space="preserve">LumixAI  ·  Import Landed Cost Calculator  ·  How To Guide</t>
  </si>
  <si>
    <t xml:space="preserve">1.  WHAT THIS TOOL DOES</t>
  </si>
  <si>
    <t xml:space="preserve">Most importers only track the supplier invoice price. By the time a product arrives at your warehouse, the true cost is typically 25-55% higher. If you price based on factory cost alone, you may be selling at a loss without knowing it.
This tool builds up the full landed cost for every imported product: purchase price converted to GBP, plus freight, port charges, customs clearance, import duty (calculated correctly on the HMRC CIF basis), insurance, and UK delivery.</t>
  </si>
  <si>
    <t xml:space="preserve">2.  THE KEY CALCULATION</t>
  </si>
  <si>
    <t xml:space="preserve">Landed Cost = Purchase GBP + Freight/unit + Insurance/unit + Duty (on CIF value) + Port/unit + Clearance/unit + Domestic delivery/unit + Admin/unit
Duty is applied to the CIF value (Cost + Insurance + Freight) per HMRC rules — NOT just the purchase price. This is the most common mistake importers make.</t>
  </si>
  <si>
    <t xml:space="preserve">3.  FOREIGN EXCHANGE</t>
  </si>
  <si>
    <t xml:space="preserve">Enter the FX rate as: how much foreign currency = £1. If £1 = \$1.27, enter 1.27. The FX Stress Test column shows what happens if the rate moves against you by the stress % (default 5%). Update FX rates before every purchase order.</t>
  </si>
  <si>
    <t xml:space="preserve">4.  DUTY RATES</t>
  </si>
  <si>
    <t xml:space="preserve">Look up your HS commodity code at trade.gov.uk/tariff. Common rates: furniture 0-5.4%, clothing 12%, electronics 0-3.7%. Enter the rate as a decimal (5.4% = 0.054). Leave blank to use the global default rate in the assumptions panel.</t>
  </si>
  <si>
    <t xml:space="preserve">5.  RISK STATUS</t>
  </si>
  <si>
    <t xml:space="preserve">🟢 Healthy — landed cost under 55% of sell price. Good margin headroom.
🟡 Watch — landed cost 55-70% of sell price. Limited buffer. Review pricing.
🔴 High Risk — landed cost over 70% of sell price. After other costs, likely loss-making.</t>
  </si>
  <si>
    <t xml:space="preserve">6.  VAT NOTE</t>
  </si>
  <si>
    <t xml:space="preserve">Enter all selling prices EXCLUDING VAT. If VAT registered: use the net price before VAT. Import duty is a permanent cost (not reclaimable). Import VAT is separate — VAT-registered businesses reclaim it on their VAT return; non-registered businesses cannot.</t>
  </si>
  <si>
    <t xml:space="preserve">7.  DUMMY DATA</t>
  </si>
  <si>
    <t xml:space="preserve">The tool comes with 5 example products showing different outcomes. Replace these with your own products — edit only the BLUE cells in the Import Engine sheet. Do not edit the black formula cells.</t>
  </si>
  <si>
    <t xml:space="preserve">LumixAI  ·  lumixai.co.uk  ·  hello@lumixai.co.uk</t>
  </si>
  <si>
    <t xml:space="preserve">LumixAI  ·  IMPORT LANDED COST CALCULATOR</t>
  </si>
  <si>
    <t xml:space="preserve">Calculate the true landed cost of every imported product  ·  FX conversion  ·  Freight  ·  Duty (HMRC CIF basis)  ·  Port &amp; Clearance  ·  Insurance  ·  Domestic delivery</t>
  </si>
  <si>
    <t xml:space="preserve">BLUE CELLS = your inputs    |    BLACK TEXT = auto-calculated (do not edit)    |    SELLING PRICE = exc. VAT throughout</t>
  </si>
  <si>
    <t xml:space="preserve">⚙️  ASSUMPTIONS PANEL</t>
  </si>
  <si>
    <t xml:space="preserve">Default duty rate (blank = 0%)</t>
  </si>
  <si>
    <t xml:space="preserve">High Risk threshold (landed cost % of sell price)</t>
  </si>
  <si>
    <t xml:space="preserve">Watch threshold (landed cost % of sell price)</t>
  </si>
  <si>
    <t xml:space="preserve">FX Stress Uplift % (rate worsens by)</t>
  </si>
  <si>
    <t xml:space="preserve">PRODUCT &amp; SUPPLIER INFO</t>
  </si>
  <si>
    <t xml:space="preserve">FX &amp; PURCHASE</t>
  </si>
  <si>
    <t xml:space="preserve">VOLUMES</t>
  </si>
  <si>
    <t xml:space="preserve">IMPORT COST INPUTS (£ per shipment)  —  BLUE = your inputs</t>
  </si>
  <si>
    <t xml:space="preserve">COST PER UNIT [auto]</t>
  </si>
  <si>
    <t xml:space="preserve">LANDED ANALYSIS</t>
  </si>
  <si>
    <t xml:space="preserve">FX STRESS</t>
  </si>
  <si>
    <t xml:space="preserve">STATUS</t>
  </si>
  <si>
    <t xml:space="preserve">Product
Name</t>
  </si>
  <si>
    <t xml:space="preserve">Supplier
Name</t>
  </si>
  <si>
    <t xml:space="preserve">Country
of Origin</t>
  </si>
  <si>
    <t xml:space="preserve">Source
Currency</t>
  </si>
  <si>
    <t xml:space="preserve">Incoterms
(FOB/CIF/
DDP/EXW)</t>
  </si>
  <si>
    <t xml:space="preserve">HS Code</t>
  </si>
  <si>
    <t xml:space="preserve">Purchase
Cost
(FCY/unit)</t>
  </si>
  <si>
    <t xml:space="preserve">FX Rate
(FCY per £1)</t>
  </si>
  <si>
    <t xml:space="preserve">Purchase
Cost GBP
[AUTO]</t>
  </si>
  <si>
    <t xml:space="preserve">Units in
Shipment</t>
  </si>
  <si>
    <t xml:space="preserve">Monthly
Units Sold</t>
  </si>
  <si>
    <t xml:space="preserve">Freight
Total £</t>
  </si>
  <si>
    <t xml:space="preserve">Port &amp;
Handling £</t>
  </si>
  <si>
    <t xml:space="preserve">Customs
Clearance £</t>
  </si>
  <si>
    <t xml:space="preserve">Insurance
£ total</t>
  </si>
  <si>
    <t xml:space="preserve">UK Domestic
Transport £</t>
  </si>
  <si>
    <t xml:space="preserve">Duty %
(blank=default)</t>
  </si>
  <si>
    <t xml:space="preserve">Admin &amp;
Misc £</t>
  </si>
  <si>
    <t xml:space="preserve">Freight
£/unit
[AUTO]</t>
  </si>
  <si>
    <t xml:space="preserve">Insurance
£/unit
[AUTO]</t>
  </si>
  <si>
    <t xml:space="preserve">Duty
£/unit
[AUTO]
CIF basis</t>
  </si>
  <si>
    <t xml:space="preserve">Other Costs
£/unit
[AUTO]</t>
  </si>
  <si>
    <t xml:space="preserve">LANDED
COST
£/unit
[AUTO]</t>
  </si>
  <si>
    <t xml:space="preserve">Monthly
Landed
Cost £
[AUTO]</t>
  </si>
  <si>
    <t xml:space="preserve">Sell Price
£/unit
(EXC VAT)</t>
  </si>
  <si>
    <t xml:space="preserve">Gross
Profit
£/unit
[AUTO]</t>
  </si>
  <si>
    <t xml:space="preserve">Landed
Cost
Uplift %
[AUTO]</t>
  </si>
  <si>
    <t xml:space="preserve">Landed Cost
as % of
Sell Price
[AUTO]</t>
  </si>
  <si>
    <t xml:space="preserve">FX Stress
Purchase
GBP
[AUTO]</t>
  </si>
  <si>
    <t xml:space="preserve">FX Stress
Landed
Cost £
[AUTO]</t>
  </si>
  <si>
    <t xml:space="preserve">Risk
Status
[AUTO]</t>
  </si>
  <si>
    <t xml:space="preserve">Recommended Action
[AUTO]</t>
  </si>
  <si>
    <t xml:space="preserve">Product 1</t>
  </si>
  <si>
    <t xml:space="preserve">Supplier A</t>
  </si>
  <si>
    <t xml:space="preserve">China</t>
  </si>
  <si>
    <t xml:space="preserve">USD</t>
  </si>
  <si>
    <t xml:space="preserve">FOB</t>
  </si>
  <si>
    <t xml:space="preserve">9401.69</t>
  </si>
  <si>
    <t xml:space="preserve">Product 2</t>
  </si>
  <si>
    <t xml:space="preserve">9403.20</t>
  </si>
  <si>
    <t xml:space="preserve">Product 3</t>
  </si>
  <si>
    <t xml:space="preserve">Supplier B</t>
  </si>
  <si>
    <t xml:space="preserve">Germany</t>
  </si>
  <si>
    <t xml:space="preserve">EUR</t>
  </si>
  <si>
    <t xml:space="preserve">DDP</t>
  </si>
  <si>
    <t xml:space="preserve">9403.50</t>
  </si>
  <si>
    <t xml:space="preserve">Product 4</t>
  </si>
  <si>
    <t xml:space="preserve">9403.30</t>
  </si>
  <si>
    <t xml:space="preserve">Product 5</t>
  </si>
  <si>
    <t xml:space="preserve">Supplier C</t>
  </si>
  <si>
    <t xml:space="preserve">9405.10</t>
  </si>
  <si>
    <t xml:space="preserve">TOTALS / AVERAGES</t>
  </si>
  <si>
    <t xml:space="preserve">LumixAI  ·  IMPORT LANDED COST DASHBOARD</t>
  </si>
  <si>
    <t xml:space="preserve">All figures calculated automatically from the Import Engine sheet  ·  Update product data there to refresh</t>
  </si>
  <si>
    <t xml:space="preserve">All selling prices and gross profit figures are EXCLUDING VAT</t>
  </si>
  <si>
    <t xml:space="preserve">PRODUCTS
ANALYSED</t>
  </si>
  <si>
    <t xml:space="preserve">HIGH RISK
PRODUCTS</t>
  </si>
  <si>
    <t xml:space="preserve">WATCH
PRODUCTS</t>
  </si>
  <si>
    <t xml:space="preserve">AVG LANDED
COST / UNIT</t>
  </si>
  <si>
    <t xml:space="preserve">TOTAL MONTHLY
LANDED COST</t>
  </si>
  <si>
    <t xml:space="preserve">AVG LANDED
% OF SELL</t>
  </si>
  <si>
    <t xml:space="preserve">AVG GROSS
PROFIT / UNIT</t>
  </si>
  <si>
    <t xml:space="preserve">PRODUCT SUMMARY — LANDED COST ANALYSIS</t>
  </si>
  <si>
    <t xml:space="preserve">Product</t>
  </si>
  <si>
    <t xml:space="preserve">Supplier</t>
  </si>
  <si>
    <t xml:space="preserve">Currency</t>
  </si>
  <si>
    <t xml:space="preserve">Landed Cost £/unit</t>
  </si>
  <si>
    <t xml:space="preserve">Sell Price £/unit (exc VAT)</t>
  </si>
  <si>
    <t xml:space="preserve">Gross Profit £/unit</t>
  </si>
  <si>
    <t xml:space="preserve">Landed % of Sell</t>
  </si>
  <si>
    <t xml:space="preserve">RISK STATUS GUIDE</t>
  </si>
  <si>
    <t xml:space="preserve">🟢 Healthy</t>
  </si>
  <si>
    <t xml:space="preserve">Landed cost &lt; 55% of sell price. Good margin headroom.</t>
  </si>
  <si>
    <t xml:space="preserve">🟡 Watch</t>
  </si>
  <si>
    <t xml:space="preserve">Landed cost 55-70% of sell price. Limited buffer. Review pricing.</t>
  </si>
  <si>
    <t xml:space="preserve">🔴 High Risk</t>
  </si>
  <si>
    <t xml:space="preserve">Landed cost &gt; 70% of sell price. Reprice or renegotiate urgently.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</si>
</sst>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%"/>
    <numFmt numFmtId="166" formatCode="0%"/>
    <numFmt numFmtId="167" formatCode="#,##0.00"/>
    <numFmt numFmtId="168" formatCode="0.00"/>
    <numFmt numFmtId="169" formatCode="#,##0"/>
    <numFmt numFmtId="170" formatCode="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FC8A0"/>
      <name val="Arial"/>
      <family val="0"/>
      <charset val="1"/>
    </font>
    <font>
      <sz val="10"/>
      <color rgb="FF888888"/>
      <name val="Arial"/>
      <family val="0"/>
      <charset val="1"/>
    </font>
    <font>
      <b val="true"/>
      <sz val="24"/>
      <color rgb="FFFFFFFF"/>
      <name val="Arial"/>
      <family val="0"/>
      <charset val="1"/>
    </font>
    <font>
      <sz val="11"/>
      <color rgb="FFAAAAAA"/>
      <name val="Arial"/>
      <family val="0"/>
      <charset val="1"/>
    </font>
    <font>
      <b val="true"/>
      <sz val="9"/>
      <color rgb="FF1FC8A0"/>
      <name val="Arial"/>
      <family val="0"/>
      <charset val="1"/>
    </font>
    <font>
      <sz val="10"/>
      <color rgb="FF0F0F0F"/>
      <name val="Arial"/>
      <family val="0"/>
      <charset val="1"/>
    </font>
    <font>
      <i val="true"/>
      <sz val="9"/>
      <color rgb="FF7A7A7A"/>
      <name val="Arial"/>
      <family val="0"/>
      <charset val="1"/>
    </font>
    <font>
      <b val="true"/>
      <sz val="10"/>
      <color rgb="FF1FC8A0"/>
      <name val="Arial"/>
      <family val="0"/>
      <charset val="1"/>
    </font>
    <font>
      <sz val="9"/>
      <color rgb="FF0F0F0F"/>
      <name val="Arial"/>
      <family val="0"/>
      <charset val="1"/>
    </font>
    <font>
      <i val="true"/>
      <sz val="8"/>
      <color rgb="FF7A7A7A"/>
      <name val="Arial"/>
      <family val="0"/>
      <charset val="1"/>
    </font>
    <font>
      <b val="true"/>
      <sz val="11"/>
      <color rgb="FF1FC8A0"/>
      <name val="Arial"/>
      <family val="0"/>
      <charset val="1"/>
    </font>
    <font>
      <b val="true"/>
      <sz val="9"/>
      <color rgb="FFA05C00"/>
      <name val="Arial"/>
      <family val="0"/>
      <charset val="1"/>
    </font>
    <font>
      <b val="true"/>
      <sz val="9"/>
      <color rgb="FF0B1E2D"/>
      <name val="Arial"/>
      <family val="0"/>
      <charset val="1"/>
    </font>
    <font>
      <b val="true"/>
      <sz val="8"/>
      <color rgb="FF1FC8A0"/>
      <name val="Arial"/>
      <family val="0"/>
      <charset val="1"/>
    </font>
    <font>
      <b val="true"/>
      <sz val="7"/>
      <color rgb="FF0B1E2D"/>
      <name val="Arial"/>
      <family val="0"/>
      <charset val="1"/>
    </font>
    <font>
      <b val="true"/>
      <sz val="7"/>
      <color rgb="FFFFFFFF"/>
      <name val="Arial"/>
      <family val="0"/>
      <charset val="1"/>
    </font>
    <font>
      <sz val="9"/>
      <color rgb="FF0B1E2D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2"/>
      <color rgb="FF1FC8A0"/>
      <name val="Arial"/>
      <family val="0"/>
      <charset val="1"/>
    </font>
    <font>
      <b val="true"/>
      <sz val="16"/>
      <color rgb="FF0B1E2D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9"/>
      <color rgb="FF0F0F0F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B1E2D"/>
        <bgColor rgb="FF0F0F0F"/>
      </patternFill>
    </fill>
    <fill>
      <patternFill patternType="solid">
        <fgColor rgb="FF1FC8A0"/>
        <bgColor rgb="FF00CCFF"/>
      </patternFill>
    </fill>
    <fill>
      <patternFill patternType="solid">
        <fgColor rgb="FFF5F4F0"/>
        <bgColor rgb="FFE8F5EE"/>
      </patternFill>
    </fill>
    <fill>
      <patternFill patternType="solid">
        <fgColor rgb="FFFFFFFF"/>
        <bgColor rgb="FFF5F4F0"/>
      </patternFill>
    </fill>
    <fill>
      <patternFill patternType="solid">
        <fgColor rgb="FFFEF3DC"/>
        <bgColor rgb="FFF5F4F0"/>
      </patternFill>
    </fill>
    <fill>
      <patternFill patternType="solid">
        <fgColor rgb="FFE8F0FE"/>
        <bgColor rgb="FFE8F5EE"/>
      </patternFill>
    </fill>
    <fill>
      <patternFill patternType="solid">
        <fgColor rgb="FFE8F5EE"/>
        <bgColor rgb="FFE8F0FE"/>
      </patternFill>
    </fill>
    <fill>
      <patternFill patternType="solid">
        <fgColor rgb="FFFEE8E8"/>
        <bgColor rgb="FFFEF3D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>
        <color rgb="FF1FC8A0"/>
      </left>
      <right style="thin">
        <color rgb="FFE6E2DA"/>
      </right>
      <top style="thin">
        <color rgb="FFE6E2DA"/>
      </top>
      <bottom style="thin">
        <color rgb="FFE6E2D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7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0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2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2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2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2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2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0" fontId="24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4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4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4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2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2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2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2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AAAAA"/>
      <rgbColor rgb="FF7A7A7A"/>
      <rgbColor rgb="FF9999FF"/>
      <rgbColor rgb="FF993366"/>
      <rgbColor rgb="FFFEF3DC"/>
      <rgbColor rgb="FFE8F5EE"/>
      <rgbColor rgb="FF660066"/>
      <rgbColor rgb="FFFF8080"/>
      <rgbColor rgb="FF0066CC"/>
      <rgbColor rgb="FFE6E2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0FE"/>
      <rgbColor rgb="FFF5F4F0"/>
      <rgbColor rgb="FFFEE8E8"/>
      <rgbColor rgb="FF99CCFF"/>
      <rgbColor rgb="FFFF99CC"/>
      <rgbColor rgb="FFCC99FF"/>
      <rgbColor rgb="FFFFCC99"/>
      <rgbColor rgb="FF3366FF"/>
      <rgbColor rgb="FF1FC8A0"/>
      <rgbColor rgb="FF99CC00"/>
      <rgbColor rgb="FFFFCC00"/>
      <rgbColor rgb="FFFF9900"/>
      <rgbColor rgb="FFFF6600"/>
      <rgbColor rgb="FF666699"/>
      <rgbColor rgb="FF888888"/>
      <rgbColor rgb="FF003366"/>
      <rgbColor rgb="FF339966"/>
      <rgbColor rgb="FF0B1E2D"/>
      <rgbColor rgb="FF0F0F0F"/>
      <rgbColor rgb="FFA05C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60"/>
    <col collapsed="false" customWidth="true" hidden="false" outlineLevel="0" max="6" min="3" style="0" width="18"/>
  </cols>
  <sheetData>
    <row r="1" customFormat="false" ht="21.75" hidden="false" customHeight="true" outlineLevel="0" collapsed="false">
      <c r="A1" s="1"/>
      <c r="B1" s="1"/>
      <c r="C1" s="1"/>
      <c r="D1" s="1"/>
      <c r="E1" s="1"/>
      <c r="F1" s="1"/>
    </row>
    <row r="2" customFormat="false" ht="21.75" hidden="false" customHeight="true" outlineLevel="0" collapsed="false">
      <c r="A2" s="1"/>
      <c r="B2" s="2" t="s">
        <v>0</v>
      </c>
      <c r="C2" s="2"/>
      <c r="D2" s="2"/>
      <c r="E2" s="2"/>
      <c r="F2" s="2"/>
    </row>
    <row r="3" customFormat="false" ht="21.75" hidden="false" customHeight="true" outlineLevel="0" collapsed="false">
      <c r="A3" s="1"/>
      <c r="B3" s="3" t="s">
        <v>1</v>
      </c>
      <c r="C3" s="3"/>
      <c r="D3" s="3"/>
      <c r="E3" s="3"/>
      <c r="F3" s="3"/>
    </row>
    <row r="4" customFormat="false" ht="21.75" hidden="false" customHeight="true" outlineLevel="0" collapsed="false">
      <c r="A4" s="1"/>
      <c r="B4" s="1"/>
      <c r="C4" s="1"/>
      <c r="D4" s="1"/>
      <c r="E4" s="1"/>
      <c r="F4" s="1"/>
    </row>
    <row r="5" customFormat="false" ht="37.5" hidden="false" customHeight="true" outlineLevel="0" collapsed="false">
      <c r="A5" s="1"/>
      <c r="B5" s="4" t="s">
        <v>2</v>
      </c>
      <c r="C5" s="4"/>
      <c r="D5" s="4"/>
      <c r="E5" s="4"/>
      <c r="F5" s="4"/>
    </row>
    <row r="6" customFormat="false" ht="21.75" hidden="false" customHeight="true" outlineLevel="0" collapsed="false">
      <c r="A6" s="1"/>
      <c r="B6" s="5" t="s">
        <v>3</v>
      </c>
      <c r="C6" s="5"/>
      <c r="D6" s="5"/>
      <c r="E6" s="5"/>
      <c r="F6" s="5"/>
    </row>
    <row r="7" customFormat="false" ht="21.75" hidden="false" customHeight="true" outlineLevel="0" collapsed="false">
      <c r="A7" s="1"/>
      <c r="B7" s="1"/>
      <c r="C7" s="1"/>
      <c r="D7" s="1"/>
      <c r="E7" s="1"/>
      <c r="F7" s="1"/>
    </row>
    <row r="8" customFormat="false" ht="3.75" hidden="false" customHeight="true" outlineLevel="0" collapsed="false">
      <c r="A8" s="6"/>
      <c r="B8" s="6"/>
      <c r="C8" s="6"/>
      <c r="D8" s="6"/>
      <c r="E8" s="6"/>
      <c r="F8" s="6"/>
    </row>
    <row r="9" customFormat="false" ht="7.5" hidden="false" customHeight="true" outlineLevel="0" collapsed="false">
      <c r="A9" s="1"/>
      <c r="B9" s="1"/>
      <c r="C9" s="1"/>
      <c r="D9" s="1"/>
      <c r="E9" s="1"/>
      <c r="F9" s="1"/>
    </row>
    <row r="10" customFormat="false" ht="21.75" hidden="false" customHeight="true" outlineLevel="0" collapsed="false">
      <c r="A10" s="1"/>
      <c r="B10" s="7" t="s">
        <v>4</v>
      </c>
      <c r="C10" s="7"/>
      <c r="D10" s="7"/>
      <c r="E10" s="7"/>
      <c r="F10" s="7"/>
    </row>
    <row r="11" customFormat="false" ht="19.5" hidden="false" customHeight="true" outlineLevel="0" collapsed="false">
      <c r="A11" s="1"/>
      <c r="B11" s="8" t="s">
        <v>5</v>
      </c>
      <c r="C11" s="8"/>
      <c r="D11" s="8"/>
      <c r="E11" s="8"/>
      <c r="F11" s="8"/>
    </row>
    <row r="12" customFormat="false" ht="19.5" hidden="false" customHeight="true" outlineLevel="0" collapsed="false">
      <c r="A12" s="1"/>
      <c r="B12" s="8" t="s">
        <v>6</v>
      </c>
      <c r="C12" s="8"/>
      <c r="D12" s="8"/>
      <c r="E12" s="8"/>
      <c r="F12" s="8"/>
    </row>
    <row r="13" customFormat="false" ht="19.5" hidden="false" customHeight="true" outlineLevel="0" collapsed="false">
      <c r="A13" s="1"/>
      <c r="B13" s="8" t="s">
        <v>7</v>
      </c>
      <c r="C13" s="8"/>
      <c r="D13" s="8"/>
      <c r="E13" s="8"/>
      <c r="F13" s="8"/>
    </row>
    <row r="14" customFormat="false" ht="19.5" hidden="false" customHeight="true" outlineLevel="0" collapsed="false">
      <c r="B14" s="8" t="s">
        <v>8</v>
      </c>
      <c r="C14" s="8"/>
      <c r="D14" s="8"/>
      <c r="E14" s="8"/>
      <c r="F14" s="8"/>
    </row>
    <row r="15" customFormat="false" ht="19.5" hidden="false" customHeight="true" outlineLevel="0" collapsed="false">
      <c r="B15" s="8" t="s">
        <v>9</v>
      </c>
      <c r="C15" s="8"/>
      <c r="D15" s="8"/>
      <c r="E15" s="8"/>
      <c r="F15" s="8"/>
    </row>
    <row r="16" customFormat="false" ht="19.5" hidden="false" customHeight="true" outlineLevel="0" collapsed="false">
      <c r="B16" s="8" t="s">
        <v>10</v>
      </c>
      <c r="C16" s="8"/>
      <c r="D16" s="8"/>
      <c r="E16" s="8"/>
      <c r="F16" s="8"/>
    </row>
    <row r="18" customFormat="false" ht="15" hidden="false" customHeight="false" outlineLevel="0" collapsed="false">
      <c r="B18" s="9" t="s">
        <v>11</v>
      </c>
      <c r="C18" s="9"/>
      <c r="D18" s="9"/>
      <c r="E18" s="9"/>
      <c r="F18" s="9"/>
    </row>
    <row r="19" customFormat="false" ht="21.75" hidden="false" customHeight="true" outlineLevel="0" collapsed="false">
      <c r="B19" s="10" t="s">
        <v>12</v>
      </c>
      <c r="C19" s="10"/>
      <c r="D19" s="10"/>
      <c r="E19" s="10"/>
      <c r="F19" s="10"/>
    </row>
    <row r="20" customFormat="false" ht="21.75" hidden="false" customHeight="true" outlineLevel="0" collapsed="false">
      <c r="B20" s="10" t="s">
        <v>13</v>
      </c>
      <c r="C20" s="10"/>
      <c r="D20" s="10"/>
      <c r="E20" s="10"/>
      <c r="F20" s="10"/>
    </row>
    <row r="21" customFormat="false" ht="21.75" hidden="false" customHeight="true" outlineLevel="0" collapsed="false">
      <c r="B21" s="10" t="s">
        <v>14</v>
      </c>
      <c r="C21" s="10"/>
      <c r="D21" s="10"/>
      <c r="E21" s="10"/>
      <c r="F21" s="10"/>
    </row>
    <row r="22" customFormat="false" ht="21.75" hidden="false" customHeight="true" outlineLevel="0" collapsed="false">
      <c r="B22" s="10" t="s">
        <v>15</v>
      </c>
      <c r="C22" s="10"/>
      <c r="D22" s="10"/>
      <c r="E22" s="10"/>
      <c r="F22" s="10"/>
    </row>
    <row r="24" customFormat="false" ht="15" hidden="false" customHeight="false" outlineLevel="0" collapsed="false">
      <c r="B24" s="11" t="s">
        <v>16</v>
      </c>
      <c r="C24" s="11"/>
      <c r="D24" s="11"/>
      <c r="E24" s="11"/>
      <c r="F24" s="11"/>
    </row>
  </sheetData>
  <mergeCells count="17">
    <mergeCell ref="B2:F2"/>
    <mergeCell ref="B3:F3"/>
    <mergeCell ref="B5:F5"/>
    <mergeCell ref="B6:F6"/>
    <mergeCell ref="B10:F10"/>
    <mergeCell ref="B11:F11"/>
    <mergeCell ref="B12:F12"/>
    <mergeCell ref="B13:F13"/>
    <mergeCell ref="B14:F14"/>
    <mergeCell ref="B15:F15"/>
    <mergeCell ref="B16:F16"/>
    <mergeCell ref="B18:F18"/>
    <mergeCell ref="B19:F19"/>
    <mergeCell ref="B20:F20"/>
    <mergeCell ref="B21:F21"/>
    <mergeCell ref="B22:F22"/>
    <mergeCell ref="B24:F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0"/>
    <col collapsed="false" customWidth="true" hidden="false" outlineLevel="0" max="4" min="3" style="0" width="40"/>
    <col collapsed="false" customWidth="true" hidden="false" outlineLevel="0" max="5" min="5" style="0" width="30"/>
  </cols>
  <sheetData>
    <row r="1" customFormat="false" ht="27.75" hidden="false" customHeight="true" outlineLevel="0" collapsed="false">
      <c r="B1" s="12" t="s">
        <v>17</v>
      </c>
      <c r="C1" s="12"/>
      <c r="D1" s="12"/>
      <c r="E1" s="12"/>
    </row>
    <row r="2" customFormat="false" ht="21.75" hidden="false" customHeight="true" outlineLevel="0" collapsed="false">
      <c r="B2" s="7" t="s">
        <v>18</v>
      </c>
      <c r="C2" s="7"/>
      <c r="D2" s="7"/>
      <c r="E2" s="7"/>
    </row>
    <row r="3" customFormat="false" ht="156.75" hidden="false" customHeight="true" outlineLevel="0" collapsed="false">
      <c r="B3" s="13" t="s">
        <v>19</v>
      </c>
      <c r="C3" s="13"/>
      <c r="D3" s="13"/>
      <c r="E3" s="13"/>
    </row>
    <row r="5" customFormat="false" ht="21.75" hidden="false" customHeight="true" outlineLevel="0" collapsed="false">
      <c r="B5" s="7" t="s">
        <v>20</v>
      </c>
      <c r="C5" s="7"/>
      <c r="D5" s="7"/>
      <c r="E5" s="7"/>
    </row>
    <row r="6" customFormat="false" ht="100.5" hidden="false" customHeight="true" outlineLevel="0" collapsed="false">
      <c r="B6" s="13" t="s">
        <v>21</v>
      </c>
      <c r="C6" s="13"/>
      <c r="D6" s="13"/>
      <c r="E6" s="13"/>
    </row>
    <row r="8" customFormat="false" ht="21.75" hidden="false" customHeight="true" outlineLevel="0" collapsed="false">
      <c r="B8" s="7" t="s">
        <v>22</v>
      </c>
      <c r="C8" s="7"/>
      <c r="D8" s="7"/>
      <c r="E8" s="7"/>
    </row>
    <row r="9" customFormat="false" ht="76.5" hidden="false" customHeight="true" outlineLevel="0" collapsed="false">
      <c r="B9" s="13" t="s">
        <v>23</v>
      </c>
      <c r="C9" s="13"/>
      <c r="D9" s="13"/>
      <c r="E9" s="13"/>
    </row>
    <row r="11" customFormat="false" ht="21.75" hidden="false" customHeight="true" outlineLevel="0" collapsed="false">
      <c r="B11" s="7" t="s">
        <v>24</v>
      </c>
      <c r="C11" s="7"/>
      <c r="D11" s="7"/>
      <c r="E11" s="7"/>
    </row>
    <row r="12" customFormat="false" ht="76.5" hidden="false" customHeight="true" outlineLevel="0" collapsed="false">
      <c r="B12" s="13" t="s">
        <v>25</v>
      </c>
      <c r="C12" s="13"/>
      <c r="D12" s="13"/>
      <c r="E12" s="13"/>
    </row>
    <row r="14" customFormat="false" ht="21.75" hidden="false" customHeight="true" outlineLevel="0" collapsed="false">
      <c r="B14" s="7" t="s">
        <v>26</v>
      </c>
      <c r="C14" s="7"/>
      <c r="D14" s="7"/>
      <c r="E14" s="7"/>
    </row>
    <row r="15" customFormat="false" ht="78" hidden="false" customHeight="true" outlineLevel="0" collapsed="false">
      <c r="B15" s="13" t="s">
        <v>27</v>
      </c>
      <c r="C15" s="13"/>
      <c r="D15" s="13"/>
      <c r="E15" s="13"/>
    </row>
    <row r="17" customFormat="false" ht="21.75" hidden="false" customHeight="true" outlineLevel="0" collapsed="false">
      <c r="B17" s="7" t="s">
        <v>28</v>
      </c>
      <c r="C17" s="7"/>
      <c r="D17" s="7"/>
      <c r="E17" s="7"/>
    </row>
    <row r="18" customFormat="false" ht="84.75" hidden="false" customHeight="true" outlineLevel="0" collapsed="false">
      <c r="B18" s="13" t="s">
        <v>29</v>
      </c>
      <c r="C18" s="13"/>
      <c r="D18" s="13"/>
      <c r="E18" s="13"/>
    </row>
    <row r="20" customFormat="false" ht="21.75" hidden="false" customHeight="true" outlineLevel="0" collapsed="false">
      <c r="B20" s="7" t="s">
        <v>30</v>
      </c>
      <c r="C20" s="7"/>
      <c r="D20" s="7"/>
      <c r="E20" s="7"/>
    </row>
    <row r="21" customFormat="false" ht="64.5" hidden="false" customHeight="true" outlineLevel="0" collapsed="false">
      <c r="B21" s="13" t="s">
        <v>31</v>
      </c>
      <c r="C21" s="13"/>
      <c r="D21" s="13"/>
      <c r="E21" s="13"/>
    </row>
    <row r="23" customFormat="false" ht="15" hidden="false" customHeight="false" outlineLevel="0" collapsed="false">
      <c r="B23" s="14" t="s">
        <v>32</v>
      </c>
      <c r="C23" s="14"/>
      <c r="D23" s="14"/>
      <c r="E23" s="14"/>
    </row>
  </sheetData>
  <mergeCells count="16">
    <mergeCell ref="B1:E1"/>
    <mergeCell ref="B2:E2"/>
    <mergeCell ref="B3:E3"/>
    <mergeCell ref="B5:E5"/>
    <mergeCell ref="B6:E6"/>
    <mergeCell ref="B8:E8"/>
    <mergeCell ref="B9:E9"/>
    <mergeCell ref="B11:E11"/>
    <mergeCell ref="B12:E12"/>
    <mergeCell ref="B14:E14"/>
    <mergeCell ref="B15:E15"/>
    <mergeCell ref="B17:E17"/>
    <mergeCell ref="B18:E18"/>
    <mergeCell ref="B20:E20"/>
    <mergeCell ref="B21:E21"/>
    <mergeCell ref="B23:E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3" min="3" style="0" width="14"/>
    <col collapsed="false" customWidth="true" hidden="false" outlineLevel="0" max="4" min="4" style="0" width="12"/>
    <col collapsed="false" customWidth="true" hidden="false" outlineLevel="0" max="6" min="5" style="0" width="8"/>
    <col collapsed="false" customWidth="true" hidden="false" outlineLevel="0" max="7" min="7" style="0" width="10"/>
    <col collapsed="false" customWidth="true" hidden="false" outlineLevel="0" max="12" min="8" style="0" width="8"/>
    <col collapsed="false" customWidth="true" hidden="false" outlineLevel="0" max="15" min="13" style="0" width="10"/>
    <col collapsed="false" customWidth="true" hidden="false" outlineLevel="0" max="16" min="16" style="0" width="8"/>
    <col collapsed="false" customWidth="true" hidden="false" outlineLevel="0" max="17" min="17" style="0" width="10"/>
    <col collapsed="false" customWidth="true" hidden="false" outlineLevel="0" max="22" min="18" style="0" width="8"/>
    <col collapsed="false" customWidth="true" hidden="false" outlineLevel="0" max="30" min="23" style="0" width="10"/>
    <col collapsed="false" customWidth="true" hidden="false" outlineLevel="0" max="31" min="31" style="0" width="14"/>
    <col collapsed="false" customWidth="true" hidden="false" outlineLevel="0" max="32" min="32" style="0" width="40"/>
  </cols>
  <sheetData>
    <row r="1" customFormat="false" ht="27.75" hidden="false" customHeight="true" outlineLevel="0" collapsed="false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customFormat="false" ht="19.5" hidden="false" customHeight="true" outlineLevel="0" collapsed="false">
      <c r="A2" s="16" t="s">
        <v>34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customFormat="false" ht="19.5" hidden="false" customHeight="true" outlineLevel="0" collapsed="false">
      <c r="A3" s="17" t="s">
        <v>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customFormat="false" ht="19.5" hidden="false" customHeight="true" outlineLevel="0" collapsed="false">
      <c r="A4" s="7" t="s">
        <v>36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customFormat="false" ht="19.5" hidden="false" customHeight="true" outlineLevel="0" collapsed="false">
      <c r="A5" s="18" t="s">
        <v>37</v>
      </c>
      <c r="B5" s="18"/>
      <c r="C5" s="18"/>
      <c r="D5" s="18"/>
      <c r="E5" s="19" t="n">
        <v>0.054</v>
      </c>
    </row>
    <row r="6" customFormat="false" ht="19.5" hidden="false" customHeight="true" outlineLevel="0" collapsed="false">
      <c r="A6" s="18" t="s">
        <v>38</v>
      </c>
      <c r="B6" s="18"/>
      <c r="C6" s="18"/>
      <c r="D6" s="18"/>
      <c r="E6" s="20" t="n">
        <v>0.7</v>
      </c>
    </row>
    <row r="7" customFormat="false" ht="19.5" hidden="false" customHeight="true" outlineLevel="0" collapsed="false">
      <c r="A7" s="18" t="s">
        <v>39</v>
      </c>
      <c r="B7" s="18"/>
      <c r="C7" s="18"/>
      <c r="D7" s="18"/>
      <c r="E7" s="20" t="n">
        <v>0.55</v>
      </c>
    </row>
    <row r="8" customFormat="false" ht="19.5" hidden="false" customHeight="true" outlineLevel="0" collapsed="false">
      <c r="A8" s="18" t="s">
        <v>40</v>
      </c>
      <c r="B8" s="18"/>
      <c r="C8" s="18"/>
      <c r="D8" s="18"/>
      <c r="E8" s="20" t="n">
        <v>0.05</v>
      </c>
    </row>
    <row r="9" customFormat="false" ht="21.75" hidden="false" customHeight="true" outlineLevel="0" collapsed="false">
      <c r="A9" s="21" t="s">
        <v>41</v>
      </c>
      <c r="B9" s="21"/>
      <c r="C9" s="21"/>
      <c r="D9" s="21"/>
      <c r="E9" s="21"/>
      <c r="F9" s="21"/>
      <c r="G9" s="21" t="s">
        <v>42</v>
      </c>
      <c r="H9" s="21"/>
      <c r="I9" s="21"/>
      <c r="J9" s="21" t="s">
        <v>43</v>
      </c>
      <c r="K9" s="21"/>
      <c r="L9" s="21" t="s">
        <v>44</v>
      </c>
      <c r="M9" s="21"/>
      <c r="N9" s="21"/>
      <c r="O9" s="21"/>
      <c r="P9" s="21"/>
      <c r="Q9" s="21"/>
      <c r="R9" s="21"/>
      <c r="S9" s="21" t="s">
        <v>45</v>
      </c>
      <c r="T9" s="21"/>
      <c r="U9" s="21"/>
      <c r="V9" s="21"/>
      <c r="W9" s="21"/>
      <c r="X9" s="21"/>
      <c r="Y9" s="21" t="s">
        <v>46</v>
      </c>
      <c r="Z9" s="21"/>
      <c r="AA9" s="21"/>
      <c r="AB9" s="21"/>
      <c r="AC9" s="21" t="s">
        <v>47</v>
      </c>
      <c r="AD9" s="21"/>
      <c r="AE9" s="21" t="s">
        <v>48</v>
      </c>
      <c r="AF9" s="21"/>
    </row>
    <row r="10" customFormat="false" ht="60" hidden="false" customHeight="true" outlineLevel="0" collapsed="false">
      <c r="A10" s="22" t="s">
        <v>49</v>
      </c>
      <c r="B10" s="22" t="s">
        <v>50</v>
      </c>
      <c r="C10" s="22" t="s">
        <v>51</v>
      </c>
      <c r="D10" s="22" t="s">
        <v>52</v>
      </c>
      <c r="E10" s="22" t="s">
        <v>53</v>
      </c>
      <c r="F10" s="22" t="s">
        <v>54</v>
      </c>
      <c r="G10" s="22" t="s">
        <v>55</v>
      </c>
      <c r="H10" s="22" t="s">
        <v>56</v>
      </c>
      <c r="I10" s="23" t="s">
        <v>57</v>
      </c>
      <c r="J10" s="22" t="s">
        <v>58</v>
      </c>
      <c r="K10" s="22" t="s">
        <v>59</v>
      </c>
      <c r="L10" s="22" t="s">
        <v>60</v>
      </c>
      <c r="M10" s="22" t="s">
        <v>61</v>
      </c>
      <c r="N10" s="22" t="s">
        <v>62</v>
      </c>
      <c r="O10" s="22" t="s">
        <v>63</v>
      </c>
      <c r="P10" s="22" t="s">
        <v>64</v>
      </c>
      <c r="Q10" s="22" t="s">
        <v>65</v>
      </c>
      <c r="R10" s="22" t="s">
        <v>66</v>
      </c>
      <c r="S10" s="23" t="s">
        <v>67</v>
      </c>
      <c r="T10" s="23" t="s">
        <v>68</v>
      </c>
      <c r="U10" s="23" t="s">
        <v>69</v>
      </c>
      <c r="V10" s="23" t="s">
        <v>70</v>
      </c>
      <c r="W10" s="23" t="s">
        <v>71</v>
      </c>
      <c r="X10" s="23" t="s">
        <v>72</v>
      </c>
      <c r="Y10" s="23" t="s">
        <v>73</v>
      </c>
      <c r="Z10" s="23" t="s">
        <v>74</v>
      </c>
      <c r="AA10" s="23" t="s">
        <v>75</v>
      </c>
      <c r="AB10" s="23" t="s">
        <v>76</v>
      </c>
      <c r="AC10" s="23" t="s">
        <v>77</v>
      </c>
      <c r="AD10" s="23" t="s">
        <v>78</v>
      </c>
      <c r="AE10" s="23" t="s">
        <v>79</v>
      </c>
      <c r="AF10" s="23" t="s">
        <v>80</v>
      </c>
    </row>
    <row r="11" customFormat="false" ht="24" hidden="false" customHeight="true" outlineLevel="0" collapsed="false">
      <c r="A11" s="24" t="s">
        <v>81</v>
      </c>
      <c r="B11" s="24" t="s">
        <v>82</v>
      </c>
      <c r="C11" s="24" t="s">
        <v>83</v>
      </c>
      <c r="D11" s="24" t="s">
        <v>84</v>
      </c>
      <c r="E11" s="24" t="s">
        <v>85</v>
      </c>
      <c r="F11" s="24" t="s">
        <v>86</v>
      </c>
      <c r="G11" s="25" t="n">
        <v>90</v>
      </c>
      <c r="H11" s="26" t="n">
        <v>1.27</v>
      </c>
      <c r="I11" s="27" t="n">
        <f aca="false">G11/H11</f>
        <v>70.8661417322835</v>
      </c>
      <c r="J11" s="28" t="n">
        <v>500</v>
      </c>
      <c r="K11" s="28" t="n">
        <v>120</v>
      </c>
      <c r="L11" s="28" t="n">
        <v>900</v>
      </c>
      <c r="M11" s="28" t="n">
        <v>180</v>
      </c>
      <c r="N11" s="28" t="n">
        <v>90</v>
      </c>
      <c r="O11" s="28" t="n">
        <v>75</v>
      </c>
      <c r="P11" s="28" t="n">
        <v>180</v>
      </c>
      <c r="Q11" s="24"/>
      <c r="R11" s="28" t="n">
        <v>65</v>
      </c>
      <c r="S11" s="27" t="n">
        <f aca="false">IF(J11&gt;0,L11/J11,0)</f>
        <v>1.8</v>
      </c>
      <c r="T11" s="27" t="n">
        <f aca="false">IF(J11&gt;0,O11/J11,0)</f>
        <v>0.15</v>
      </c>
      <c r="U11" s="27" t="n">
        <f aca="false">(I11+S11+T11)*IF(Q11&lt;&gt;"",Q11,$E$5)</f>
        <v>3.93207165354331</v>
      </c>
      <c r="V11" s="27" t="n">
        <f aca="false">IF(J11&gt;0,(M11+N11+P11+R11)/J11,0)</f>
        <v>1.03</v>
      </c>
      <c r="W11" s="27" t="n">
        <f aca="false">I11+S11+T11+U11+V11</f>
        <v>77.7782133858268</v>
      </c>
      <c r="X11" s="29" t="n">
        <f aca="false">W11*K11</f>
        <v>9333.38560629921</v>
      </c>
      <c r="Y11" s="28" t="n">
        <v>129.99</v>
      </c>
      <c r="Z11" s="27" t="n">
        <f aca="false">IF(Y11&gt;0,Y11-W11,"")</f>
        <v>52.2117866141732</v>
      </c>
      <c r="AA11" s="30" t="n">
        <f aca="false">IF(I11&gt;0,(W11-I11)/I11,"")</f>
        <v>0.0975370111111111</v>
      </c>
      <c r="AB11" s="30" t="n">
        <f aca="false">IF(Y11&gt;0,W11/Y11,"")</f>
        <v>0.598339975273689</v>
      </c>
      <c r="AC11" s="27" t="n">
        <f aca="false">G11/(H11*(1-$E$8))</f>
        <v>74.5959386655616</v>
      </c>
      <c r="AD11" s="27" t="n">
        <f aca="false">AC11+S11+T11+U11+V11</f>
        <v>81.5080103191049</v>
      </c>
      <c r="AE11" s="31" t="str">
        <f aca="false">IF(Y11&lt;=0,"-",IF(AB11&gt;=$E$6,"🔴 High Risk",IF(AB11&gt;=$E$7,"🟡 Watch","🟢 Healthy")))</f>
        <v>🟡 Watch</v>
      </c>
      <c r="AF11" s="31" t="str">
        <f aca="false">IF(Y11&lt;=0,"-",IF(AB11&gt;=$E$6,"REVIEW URGENTLY - landed cost exceeds 70% of sell price; reprice or renegotiate supply chain",IF(AB11&gt;=$E$7,"MONITOR - landed cost 55-70% of sell price; limited margin headroom","HEALTHY - landed cost well-controlled; protect margin on FX movements")))</f>
        <v>MONITOR - landed cost 55-70% of sell price; limited margin headroom</v>
      </c>
    </row>
    <row r="12" customFormat="false" ht="24" hidden="false" customHeight="true" outlineLevel="0" collapsed="false">
      <c r="A12" s="24" t="s">
        <v>87</v>
      </c>
      <c r="B12" s="24" t="s">
        <v>82</v>
      </c>
      <c r="C12" s="24" t="s">
        <v>83</v>
      </c>
      <c r="D12" s="24" t="s">
        <v>84</v>
      </c>
      <c r="E12" s="24" t="s">
        <v>85</v>
      </c>
      <c r="F12" s="24" t="s">
        <v>88</v>
      </c>
      <c r="G12" s="25" t="n">
        <v>32</v>
      </c>
      <c r="H12" s="26" t="n">
        <v>1.27</v>
      </c>
      <c r="I12" s="27" t="n">
        <f aca="false">G12/H12</f>
        <v>25.1968503937008</v>
      </c>
      <c r="J12" s="28" t="n">
        <v>240</v>
      </c>
      <c r="K12" s="28" t="n">
        <v>80</v>
      </c>
      <c r="L12" s="28" t="n">
        <v>1200</v>
      </c>
      <c r="M12" s="28" t="n">
        <v>240</v>
      </c>
      <c r="N12" s="28" t="n">
        <v>140</v>
      </c>
      <c r="O12" s="28" t="n">
        <v>95</v>
      </c>
      <c r="P12" s="28" t="n">
        <v>240</v>
      </c>
      <c r="Q12" s="24"/>
      <c r="R12" s="28" t="n">
        <v>95</v>
      </c>
      <c r="S12" s="27" t="n">
        <f aca="false">IF(J12&gt;0,L12/J12,0)</f>
        <v>5</v>
      </c>
      <c r="T12" s="27" t="n">
        <f aca="false">IF(J12&gt;0,O12/J12,0)</f>
        <v>0.395833333333333</v>
      </c>
      <c r="U12" s="27" t="n">
        <f aca="false">(I12+S12+T12)*IF(Q12&lt;&gt;"",Q12,$E$5)</f>
        <v>1.65200492125984</v>
      </c>
      <c r="V12" s="27" t="n">
        <f aca="false">IF(J12&gt;0,(M12+N12+P12+R12)/J12,0)</f>
        <v>2.97916666666667</v>
      </c>
      <c r="W12" s="27" t="n">
        <f aca="false">I12+S12+T12+U12+V12</f>
        <v>35.2238553149606</v>
      </c>
      <c r="X12" s="29" t="n">
        <f aca="false">W12*K12</f>
        <v>2817.90842519685</v>
      </c>
      <c r="Y12" s="28" t="n">
        <v>89.99</v>
      </c>
      <c r="Z12" s="27" t="n">
        <f aca="false">IF(Y12&gt;0,Y12-W12,"")</f>
        <v>54.7661446850394</v>
      </c>
      <c r="AA12" s="30" t="n">
        <f aca="false">IF(I12&gt;0,(W12-I12)/I12,"")</f>
        <v>0.3979467578125</v>
      </c>
      <c r="AB12" s="30" t="n">
        <f aca="false">IF(Y12&gt;0,W12/Y12,"")</f>
        <v>0.3914196612397</v>
      </c>
      <c r="AC12" s="27" t="n">
        <f aca="false">G12/(H12*(1-$E$8))</f>
        <v>26.5230004144219</v>
      </c>
      <c r="AD12" s="27" t="n">
        <f aca="false">AC12+S12+T12+U12+V12</f>
        <v>36.5500053356817</v>
      </c>
      <c r="AE12" s="31" t="str">
        <f aca="false">IF(Y12&lt;=0,"-",IF(AB12&gt;=$E$6,"🔴 High Risk",IF(AB12&gt;=$E$7,"🟡 Watch","🟢 Healthy")))</f>
        <v>🟢 Healthy</v>
      </c>
      <c r="AF12" s="31" t="str">
        <f aca="false">IF(Y12&lt;=0,"-",IF(AB12&gt;=$E$6,"REVIEW URGENTLY - landed cost exceeds 70% of sell price; reprice or renegotiate supply chain",IF(AB12&gt;=$E$7,"MONITOR - landed cost 55-70% of sell price; limited margin headroom","HEALTHY - landed cost well-controlled; protect margin on FX movements")))</f>
        <v>HEALTHY - landed cost well-controlled; protect margin on FX movements</v>
      </c>
    </row>
    <row r="13" customFormat="false" ht="24" hidden="false" customHeight="true" outlineLevel="0" collapsed="false">
      <c r="A13" s="24" t="s">
        <v>89</v>
      </c>
      <c r="B13" s="24" t="s">
        <v>90</v>
      </c>
      <c r="C13" s="24" t="s">
        <v>91</v>
      </c>
      <c r="D13" s="24" t="s">
        <v>92</v>
      </c>
      <c r="E13" s="24" t="s">
        <v>93</v>
      </c>
      <c r="F13" s="24" t="s">
        <v>94</v>
      </c>
      <c r="G13" s="25" t="n">
        <v>14</v>
      </c>
      <c r="H13" s="26" t="n">
        <v>1.16</v>
      </c>
      <c r="I13" s="27" t="n">
        <f aca="false">G13/H13</f>
        <v>12.0689655172414</v>
      </c>
      <c r="J13" s="28" t="n">
        <v>600</v>
      </c>
      <c r="K13" s="28" t="n">
        <v>200</v>
      </c>
      <c r="L13" s="28" t="n">
        <v>750</v>
      </c>
      <c r="M13" s="28" t="n">
        <v>150</v>
      </c>
      <c r="N13" s="28" t="n">
        <v>80</v>
      </c>
      <c r="O13" s="28" t="n">
        <v>60</v>
      </c>
      <c r="P13" s="28" t="n">
        <v>150</v>
      </c>
      <c r="Q13" s="24"/>
      <c r="R13" s="28" t="n">
        <v>45</v>
      </c>
      <c r="S13" s="27" t="n">
        <f aca="false">IF(J13&gt;0,L13/J13,0)</f>
        <v>1.25</v>
      </c>
      <c r="T13" s="27" t="n">
        <f aca="false">IF(J13&gt;0,O13/J13,0)</f>
        <v>0.1</v>
      </c>
      <c r="U13" s="27" t="n">
        <f aca="false">(I13+S13+T13)*IF(Q13&lt;&gt;"",Q13,$E$5)</f>
        <v>0.724624137931035</v>
      </c>
      <c r="V13" s="27" t="n">
        <f aca="false">IF(J13&gt;0,(M13+N13+P13+R13)/J13,0)</f>
        <v>0.708333333333333</v>
      </c>
      <c r="W13" s="27" t="n">
        <f aca="false">I13+S13+T13+U13+V13</f>
        <v>14.8519229885057</v>
      </c>
      <c r="X13" s="29" t="n">
        <f aca="false">W13*K13</f>
        <v>2970.38459770115</v>
      </c>
      <c r="Y13" s="28" t="n">
        <v>39.99</v>
      </c>
      <c r="Z13" s="27" t="n">
        <f aca="false">IF(Y13&gt;0,Y13-W13,"")</f>
        <v>25.1380770114943</v>
      </c>
      <c r="AA13" s="30" t="n">
        <f aca="false">IF(I13&gt;0,(W13-I13)/I13,"")</f>
        <v>0.230587904761905</v>
      </c>
      <c r="AB13" s="30" t="n">
        <f aca="false">IF(Y13&gt;0,W13/Y13,"")</f>
        <v>0.371390922443255</v>
      </c>
      <c r="AC13" s="27" t="n">
        <f aca="false">G13/(H13*(1-$E$8))</f>
        <v>12.7041742286751</v>
      </c>
      <c r="AD13" s="27" t="n">
        <f aca="false">AC13+S13+T13+U13+V13</f>
        <v>15.4871316999395</v>
      </c>
      <c r="AE13" s="31" t="str">
        <f aca="false">IF(Y13&lt;=0,"-",IF(AB13&gt;=$E$6,"🔴 High Risk",IF(AB13&gt;=$E$7,"🟡 Watch","🟢 Healthy")))</f>
        <v>🟢 Healthy</v>
      </c>
      <c r="AF13" s="31" t="str">
        <f aca="false">IF(Y13&lt;=0,"-",IF(AB13&gt;=$E$6,"REVIEW URGENTLY - landed cost exceeds 70% of sell price; reprice or renegotiate supply chain",IF(AB13&gt;=$E$7,"MONITOR - landed cost 55-70% of sell price; limited margin headroom","HEALTHY - landed cost well-controlled; protect margin on FX movements")))</f>
        <v>HEALTHY - landed cost well-controlled; protect margin on FX movements</v>
      </c>
    </row>
    <row r="14" customFormat="false" ht="24" hidden="false" customHeight="true" outlineLevel="0" collapsed="false">
      <c r="A14" s="24" t="s">
        <v>95</v>
      </c>
      <c r="B14" s="24" t="s">
        <v>90</v>
      </c>
      <c r="C14" s="24" t="s">
        <v>91</v>
      </c>
      <c r="D14" s="24" t="s">
        <v>92</v>
      </c>
      <c r="E14" s="24" t="s">
        <v>93</v>
      </c>
      <c r="F14" s="24" t="s">
        <v>96</v>
      </c>
      <c r="G14" s="25" t="n">
        <v>24</v>
      </c>
      <c r="H14" s="26" t="n">
        <v>1.16</v>
      </c>
      <c r="I14" s="27" t="n">
        <f aca="false">G14/H14</f>
        <v>20.6896551724138</v>
      </c>
      <c r="J14" s="28" t="n">
        <v>300</v>
      </c>
      <c r="K14" s="28" t="n">
        <v>95</v>
      </c>
      <c r="L14" s="28" t="n">
        <v>950</v>
      </c>
      <c r="M14" s="28" t="n">
        <v>200</v>
      </c>
      <c r="N14" s="28" t="n">
        <v>120</v>
      </c>
      <c r="O14" s="28" t="n">
        <v>80</v>
      </c>
      <c r="P14" s="28" t="n">
        <v>200</v>
      </c>
      <c r="Q14" s="24"/>
      <c r="R14" s="28" t="n">
        <v>80</v>
      </c>
      <c r="S14" s="27" t="n">
        <f aca="false">IF(J14&gt;0,L14/J14,0)</f>
        <v>3.16666666666667</v>
      </c>
      <c r="T14" s="27" t="n">
        <f aca="false">IF(J14&gt;0,O14/J14,0)</f>
        <v>0.266666666666667</v>
      </c>
      <c r="U14" s="27" t="n">
        <f aca="false">(I14+S14+T14)*IF(Q14&lt;&gt;"",Q14,$E$5)</f>
        <v>1.30264137931034</v>
      </c>
      <c r="V14" s="27" t="n">
        <f aca="false">IF(J14&gt;0,(M14+N14+P14+R14)/J14,0)</f>
        <v>2</v>
      </c>
      <c r="W14" s="27" t="n">
        <f aca="false">I14+S14+T14+U14+V14</f>
        <v>27.4256298850575</v>
      </c>
      <c r="X14" s="29" t="n">
        <f aca="false">W14*K14</f>
        <v>2605.43483908046</v>
      </c>
      <c r="Y14" s="28" t="n">
        <v>69.99</v>
      </c>
      <c r="Z14" s="27" t="n">
        <f aca="false">IF(Y14&gt;0,Y14-W14,"")</f>
        <v>42.5643701149425</v>
      </c>
      <c r="AA14" s="30" t="n">
        <f aca="false">IF(I14&gt;0,(W14-I14)/I14,"")</f>
        <v>0.325572111111111</v>
      </c>
      <c r="AB14" s="30" t="n">
        <f aca="false">IF(Y14&gt;0,W14/Y14,"")</f>
        <v>0.391850691313866</v>
      </c>
      <c r="AC14" s="27" t="n">
        <f aca="false">G14/(H14*(1-$E$8))</f>
        <v>21.7785843920145</v>
      </c>
      <c r="AD14" s="27" t="n">
        <f aca="false">AC14+S14+T14+U14+V14</f>
        <v>28.5145591046582</v>
      </c>
      <c r="AE14" s="31" t="str">
        <f aca="false">IF(Y14&lt;=0,"-",IF(AB14&gt;=$E$6,"🔴 High Risk",IF(AB14&gt;=$E$7,"🟡 Watch","🟢 Healthy")))</f>
        <v>🟢 Healthy</v>
      </c>
      <c r="AF14" s="31" t="str">
        <f aca="false">IF(Y14&lt;=0,"-",IF(AB14&gt;=$E$6,"REVIEW URGENTLY - landed cost exceeds 70% of sell price; reprice or renegotiate supply chain",IF(AB14&gt;=$E$7,"MONITOR - landed cost 55-70% of sell price; limited margin headroom","HEALTHY - landed cost well-controlled; protect margin on FX movements")))</f>
        <v>HEALTHY - landed cost well-controlled; protect margin on FX movements</v>
      </c>
    </row>
    <row r="15" customFormat="false" ht="24" hidden="false" customHeight="true" outlineLevel="0" collapsed="false">
      <c r="A15" s="24" t="s">
        <v>97</v>
      </c>
      <c r="B15" s="24" t="s">
        <v>98</v>
      </c>
      <c r="C15" s="24" t="s">
        <v>83</v>
      </c>
      <c r="D15" s="24" t="s">
        <v>84</v>
      </c>
      <c r="E15" s="24" t="s">
        <v>85</v>
      </c>
      <c r="F15" s="24" t="s">
        <v>99</v>
      </c>
      <c r="G15" s="25" t="n">
        <v>9.5</v>
      </c>
      <c r="H15" s="26" t="n">
        <v>1.27</v>
      </c>
      <c r="I15" s="27" t="n">
        <f aca="false">G15/H15</f>
        <v>7.48031496062992</v>
      </c>
      <c r="J15" s="28" t="n">
        <v>800</v>
      </c>
      <c r="K15" s="28" t="n">
        <v>180</v>
      </c>
      <c r="L15" s="28" t="n">
        <v>650</v>
      </c>
      <c r="M15" s="28" t="n">
        <v>130</v>
      </c>
      <c r="N15" s="28" t="n">
        <v>70</v>
      </c>
      <c r="O15" s="28" t="n">
        <v>50</v>
      </c>
      <c r="P15" s="28" t="n">
        <v>130</v>
      </c>
      <c r="Q15" s="24"/>
      <c r="R15" s="28" t="n">
        <v>40</v>
      </c>
      <c r="S15" s="27" t="n">
        <f aca="false">IF(J15&gt;0,L15/J15,0)</f>
        <v>0.8125</v>
      </c>
      <c r="T15" s="27" t="n">
        <f aca="false">IF(J15&gt;0,O15/J15,0)</f>
        <v>0.0625</v>
      </c>
      <c r="U15" s="27" t="n">
        <f aca="false">(I15+S15+T15)*IF(Q15&lt;&gt;"",Q15,$E$5)</f>
        <v>0.451187007874016</v>
      </c>
      <c r="V15" s="27" t="n">
        <f aca="false">IF(J15&gt;0,(M15+N15+P15+R15)/J15,0)</f>
        <v>0.4625</v>
      </c>
      <c r="W15" s="27" t="n">
        <f aca="false">I15+S15+T15+U15+V15</f>
        <v>9.26900196850394</v>
      </c>
      <c r="X15" s="29" t="n">
        <f aca="false">W15*K15</f>
        <v>1668.42035433071</v>
      </c>
      <c r="Y15" s="28" t="n">
        <v>29.99</v>
      </c>
      <c r="Z15" s="27" t="n">
        <f aca="false">IF(Y15&gt;0,Y15-W15,"")</f>
        <v>20.7209980314961</v>
      </c>
      <c r="AA15" s="30" t="n">
        <f aca="false">IF(I15&gt;0,(W15-I15)/I15,"")</f>
        <v>0.239119210526316</v>
      </c>
      <c r="AB15" s="30" t="n">
        <f aca="false">IF(Y15&gt;0,W15/Y15,"")</f>
        <v>0.30906975553531</v>
      </c>
      <c r="AC15" s="27" t="n">
        <f aca="false">G15/(H15*(1-$E$8))</f>
        <v>7.8740157480315</v>
      </c>
      <c r="AD15" s="27" t="n">
        <f aca="false">AC15+S15+T15+U15+V15</f>
        <v>9.66270275590551</v>
      </c>
      <c r="AE15" s="31" t="str">
        <f aca="false">IF(Y15&lt;=0,"-",IF(AB15&gt;=$E$6,"🔴 High Risk",IF(AB15&gt;=$E$7,"🟡 Watch","🟢 Healthy")))</f>
        <v>🟢 Healthy</v>
      </c>
      <c r="AF15" s="31" t="str">
        <f aca="false">IF(Y15&lt;=0,"-",IF(AB15&gt;=$E$6,"REVIEW URGENTLY - landed cost exceeds 70% of sell price; reprice or renegotiate supply chain",IF(AB15&gt;=$E$7,"MONITOR - landed cost 55-70% of sell price; limited margin headroom","HEALTHY - landed cost well-controlled; protect margin on FX movements")))</f>
        <v>HEALTHY - landed cost well-controlled; protect margin on FX movements</v>
      </c>
    </row>
    <row r="16" customFormat="false" ht="21.75" hidden="false" customHeight="true" outlineLevel="0" collapsed="false">
      <c r="A16" s="32" t="s">
        <v>100</v>
      </c>
      <c r="B16" s="32"/>
      <c r="C16" s="32"/>
      <c r="D16" s="32"/>
      <c r="E16" s="32"/>
      <c r="F16" s="32"/>
      <c r="G16" s="32"/>
      <c r="H16" s="32"/>
      <c r="W16" s="33" t="n">
        <f aca="false">AVERAGE(W11:W15)</f>
        <v>32.9097247085709</v>
      </c>
      <c r="X16" s="34" t="n">
        <f aca="false">SUM(X11:X15)</f>
        <v>19395.5338226084</v>
      </c>
      <c r="Z16" s="33" t="n">
        <f aca="false">AVERAGE(Z11:Z15)</f>
        <v>39.0802752914291</v>
      </c>
      <c r="AB16" s="35" t="n">
        <f aca="false">AVERAGE(AB11:AB15)</f>
        <v>0.412414201161164</v>
      </c>
    </row>
  </sheetData>
  <mergeCells count="17">
    <mergeCell ref="A1:AF1"/>
    <mergeCell ref="A2:AF2"/>
    <mergeCell ref="A3:AF3"/>
    <mergeCell ref="A4:AF4"/>
    <mergeCell ref="A5:D5"/>
    <mergeCell ref="A6:D6"/>
    <mergeCell ref="A7:D7"/>
    <mergeCell ref="A8:D8"/>
    <mergeCell ref="A9:F9"/>
    <mergeCell ref="G9:I9"/>
    <mergeCell ref="J9:K9"/>
    <mergeCell ref="L9:R9"/>
    <mergeCell ref="S9:X9"/>
    <mergeCell ref="Y9:AB9"/>
    <mergeCell ref="AC9:AD9"/>
    <mergeCell ref="AE9:AF9"/>
    <mergeCell ref="A16:H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8" min="2" style="0" width="20"/>
  </cols>
  <sheetData>
    <row r="1" customFormat="false" ht="31.5" hidden="false" customHeight="true" outlineLevel="0" collapsed="false">
      <c r="B1" s="36" t="s">
        <v>101</v>
      </c>
      <c r="C1" s="36"/>
      <c r="D1" s="36"/>
      <c r="E1" s="36"/>
      <c r="F1" s="36"/>
      <c r="G1" s="36"/>
      <c r="H1" s="36"/>
    </row>
    <row r="2" customFormat="false" ht="19.5" hidden="false" customHeight="true" outlineLevel="0" collapsed="false">
      <c r="B2" s="37" t="s">
        <v>102</v>
      </c>
      <c r="C2" s="37"/>
      <c r="D2" s="37"/>
      <c r="E2" s="37"/>
      <c r="F2" s="37"/>
      <c r="G2" s="37"/>
      <c r="H2" s="37"/>
    </row>
    <row r="3" customFormat="false" ht="19.5" hidden="false" customHeight="true" outlineLevel="0" collapsed="false">
      <c r="B3" s="38" t="s">
        <v>103</v>
      </c>
      <c r="C3" s="38"/>
      <c r="D3" s="38"/>
      <c r="E3" s="38"/>
      <c r="F3" s="38"/>
      <c r="G3" s="38"/>
      <c r="H3" s="38"/>
    </row>
    <row r="4" customFormat="false" ht="31.5" hidden="false" customHeight="true" outlineLevel="0" collapsed="false">
      <c r="B4" s="39" t="s">
        <v>104</v>
      </c>
      <c r="C4" s="39" t="s">
        <v>105</v>
      </c>
      <c r="D4" s="39" t="s">
        <v>106</v>
      </c>
      <c r="E4" s="39" t="s">
        <v>107</v>
      </c>
      <c r="F4" s="39" t="s">
        <v>108</v>
      </c>
      <c r="G4" s="39" t="s">
        <v>109</v>
      </c>
      <c r="H4" s="39" t="s">
        <v>110</v>
      </c>
    </row>
    <row r="5" customFormat="false" ht="39.75" hidden="false" customHeight="true" outlineLevel="0" collapsed="false">
      <c r="B5" s="40" t="n">
        <f aca="false">COUNTA('Import Engine'!A11:A15)</f>
        <v>5</v>
      </c>
      <c r="C5" s="40" t="n">
        <f aca="false">COUNTIF('Import Engine'!AE11:AE15,"🔴 High Risk")</f>
        <v>0</v>
      </c>
      <c r="D5" s="40" t="n">
        <f aca="false">COUNTIF('Import Engine'!AE11:AE15,"🟡 Watch")</f>
        <v>1</v>
      </c>
      <c r="E5" s="41" t="n">
        <f aca="false">IFERROR(AVERAGE('Import Engine'!W11:W15),0)</f>
        <v>32.9097247085709</v>
      </c>
      <c r="F5" s="42" t="n">
        <f aca="false">IFERROR(SUM('Import Engine'!X11:X15),0)</f>
        <v>19395.5338226084</v>
      </c>
      <c r="G5" s="43" t="n">
        <f aca="false">IFERROR(AVERAGE('Import Engine'!AB11:AB15),0)</f>
        <v>0.412414201161164</v>
      </c>
      <c r="H5" s="41" t="n">
        <f aca="false">IFERROR(AVERAGE('Import Engine'!Z11:Z15),0)</f>
        <v>39.0802752914291</v>
      </c>
    </row>
    <row r="6" customFormat="false" ht="21.75" hidden="false" customHeight="true" outlineLevel="0" collapsed="false">
      <c r="B6" s="7" t="s">
        <v>111</v>
      </c>
      <c r="C6" s="7"/>
      <c r="D6" s="7"/>
      <c r="E6" s="7"/>
      <c r="F6" s="7"/>
      <c r="G6" s="7"/>
      <c r="H6" s="7"/>
    </row>
    <row r="7" customFormat="false" ht="27.75" hidden="false" customHeight="true" outlineLevel="0" collapsed="false">
      <c r="B7" s="44" t="s">
        <v>112</v>
      </c>
      <c r="C7" s="44" t="s">
        <v>113</v>
      </c>
      <c r="D7" s="44" t="s">
        <v>114</v>
      </c>
      <c r="E7" s="44" t="s">
        <v>115</v>
      </c>
      <c r="F7" s="44" t="s">
        <v>116</v>
      </c>
      <c r="G7" s="44" t="s">
        <v>117</v>
      </c>
      <c r="H7" s="44" t="s">
        <v>118</v>
      </c>
    </row>
    <row r="8" customFormat="false" ht="21.75" hidden="false" customHeight="true" outlineLevel="0" collapsed="false">
      <c r="B8" s="45" t="str">
        <f aca="false">'Import Engine'!A11</f>
        <v>Product 1</v>
      </c>
      <c r="C8" s="45" t="str">
        <f aca="false">'Import Engine'!B11</f>
        <v>Supplier A</v>
      </c>
      <c r="D8" s="45" t="str">
        <f aca="false">'Import Engine'!D11</f>
        <v>USD</v>
      </c>
      <c r="E8" s="46" t="n">
        <f aca="false">'Import Engine'!W11</f>
        <v>77.7782133858268</v>
      </c>
      <c r="F8" s="46" t="n">
        <f aca="false">'Import Engine'!Y11</f>
        <v>129.99</v>
      </c>
      <c r="G8" s="46" t="n">
        <f aca="false">'Import Engine'!Z11</f>
        <v>52.2117866141732</v>
      </c>
      <c r="H8" s="47" t="n">
        <f aca="false">'Import Engine'!AB11</f>
        <v>0.598339975273689</v>
      </c>
    </row>
    <row r="9" customFormat="false" ht="21.75" hidden="false" customHeight="true" outlineLevel="0" collapsed="false">
      <c r="B9" s="48" t="str">
        <f aca="false">'Import Engine'!A12</f>
        <v>Product 2</v>
      </c>
      <c r="C9" s="48" t="str">
        <f aca="false">'Import Engine'!B12</f>
        <v>Supplier A</v>
      </c>
      <c r="D9" s="48" t="str">
        <f aca="false">'Import Engine'!D12</f>
        <v>USD</v>
      </c>
      <c r="E9" s="49" t="n">
        <f aca="false">'Import Engine'!W12</f>
        <v>35.2238553149606</v>
      </c>
      <c r="F9" s="49" t="n">
        <f aca="false">'Import Engine'!Y12</f>
        <v>89.99</v>
      </c>
      <c r="G9" s="49" t="n">
        <f aca="false">'Import Engine'!Z12</f>
        <v>54.7661446850394</v>
      </c>
      <c r="H9" s="50" t="n">
        <f aca="false">'Import Engine'!AB12</f>
        <v>0.3914196612397</v>
      </c>
    </row>
    <row r="10" customFormat="false" ht="21.75" hidden="false" customHeight="true" outlineLevel="0" collapsed="false">
      <c r="B10" s="45" t="str">
        <f aca="false">'Import Engine'!A13</f>
        <v>Product 3</v>
      </c>
      <c r="C10" s="45" t="str">
        <f aca="false">'Import Engine'!B13</f>
        <v>Supplier B</v>
      </c>
      <c r="D10" s="45" t="str">
        <f aca="false">'Import Engine'!D13</f>
        <v>EUR</v>
      </c>
      <c r="E10" s="46" t="n">
        <f aca="false">'Import Engine'!W13</f>
        <v>14.8519229885057</v>
      </c>
      <c r="F10" s="46" t="n">
        <f aca="false">'Import Engine'!Y13</f>
        <v>39.99</v>
      </c>
      <c r="G10" s="46" t="n">
        <f aca="false">'Import Engine'!Z13</f>
        <v>25.1380770114943</v>
      </c>
      <c r="H10" s="47" t="n">
        <f aca="false">'Import Engine'!AB13</f>
        <v>0.371390922443255</v>
      </c>
    </row>
    <row r="11" customFormat="false" ht="21.75" hidden="false" customHeight="true" outlineLevel="0" collapsed="false">
      <c r="B11" s="48" t="str">
        <f aca="false">'Import Engine'!A14</f>
        <v>Product 4</v>
      </c>
      <c r="C11" s="48" t="str">
        <f aca="false">'Import Engine'!B14</f>
        <v>Supplier B</v>
      </c>
      <c r="D11" s="48" t="str">
        <f aca="false">'Import Engine'!D14</f>
        <v>EUR</v>
      </c>
      <c r="E11" s="49" t="n">
        <f aca="false">'Import Engine'!W14</f>
        <v>27.4256298850575</v>
      </c>
      <c r="F11" s="49" t="n">
        <f aca="false">'Import Engine'!Y14</f>
        <v>69.99</v>
      </c>
      <c r="G11" s="49" t="n">
        <f aca="false">'Import Engine'!Z14</f>
        <v>42.5643701149425</v>
      </c>
      <c r="H11" s="50" t="n">
        <f aca="false">'Import Engine'!AB14</f>
        <v>0.391850691313866</v>
      </c>
    </row>
    <row r="12" customFormat="false" ht="21.75" hidden="false" customHeight="true" outlineLevel="0" collapsed="false">
      <c r="B12" s="45" t="str">
        <f aca="false">'Import Engine'!A15</f>
        <v>Product 5</v>
      </c>
      <c r="C12" s="45" t="str">
        <f aca="false">'Import Engine'!B15</f>
        <v>Supplier C</v>
      </c>
      <c r="D12" s="45" t="str">
        <f aca="false">'Import Engine'!D15</f>
        <v>USD</v>
      </c>
      <c r="E12" s="46" t="n">
        <f aca="false">'Import Engine'!W15</f>
        <v>9.26900196850394</v>
      </c>
      <c r="F12" s="46" t="n">
        <f aca="false">'Import Engine'!Y15</f>
        <v>29.99</v>
      </c>
      <c r="G12" s="46" t="n">
        <f aca="false">'Import Engine'!Z15</f>
        <v>20.7209980314961</v>
      </c>
      <c r="H12" s="47" t="n">
        <f aca="false">'Import Engine'!AB15</f>
        <v>0.30906975553531</v>
      </c>
    </row>
    <row r="14" customFormat="false" ht="21.75" hidden="false" customHeight="true" outlineLevel="0" collapsed="false">
      <c r="B14" s="7" t="s">
        <v>119</v>
      </c>
      <c r="C14" s="7"/>
      <c r="D14" s="7"/>
      <c r="E14" s="7"/>
      <c r="F14" s="7"/>
      <c r="G14" s="7"/>
      <c r="H14" s="7"/>
    </row>
    <row r="15" customFormat="false" ht="21.75" hidden="false" customHeight="true" outlineLevel="0" collapsed="false">
      <c r="B15" s="51" t="s">
        <v>120</v>
      </c>
      <c r="C15" s="52" t="s">
        <v>121</v>
      </c>
      <c r="D15" s="52"/>
      <c r="E15" s="52"/>
      <c r="F15" s="52"/>
      <c r="G15" s="52"/>
      <c r="H15" s="52"/>
    </row>
    <row r="16" customFormat="false" ht="21.75" hidden="false" customHeight="true" outlineLevel="0" collapsed="false">
      <c r="B16" s="53" t="s">
        <v>122</v>
      </c>
      <c r="C16" s="54" t="s">
        <v>123</v>
      </c>
      <c r="D16" s="54"/>
      <c r="E16" s="54"/>
      <c r="F16" s="54"/>
      <c r="G16" s="54"/>
      <c r="H16" s="54"/>
    </row>
    <row r="17" customFormat="false" ht="21.75" hidden="false" customHeight="true" outlineLevel="0" collapsed="false">
      <c r="B17" s="55" t="s">
        <v>124</v>
      </c>
      <c r="C17" s="56" t="s">
        <v>125</v>
      </c>
      <c r="D17" s="56"/>
      <c r="E17" s="56"/>
      <c r="F17" s="56"/>
      <c r="G17" s="56"/>
      <c r="H17" s="56"/>
    </row>
    <row r="18" customFormat="false" ht="15" hidden="false" customHeight="false" outlineLevel="0" collapsed="false">
      <c r="B18" s="14" t="s">
        <v>32</v>
      </c>
      <c r="C18" s="14"/>
      <c r="D18" s="14"/>
      <c r="E18" s="14"/>
      <c r="F18" s="14"/>
      <c r="G18" s="14"/>
      <c r="H18" s="14"/>
    </row>
  </sheetData>
  <mergeCells count="9">
    <mergeCell ref="B1:H1"/>
    <mergeCell ref="B2:H2"/>
    <mergeCell ref="B3:H3"/>
    <mergeCell ref="B6:H6"/>
    <mergeCell ref="B14:H14"/>
    <mergeCell ref="C15:H15"/>
    <mergeCell ref="C16:H16"/>
    <mergeCell ref="C17:H17"/>
    <mergeCell ref="B18:H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2026-03-26T07:01:52Z</dcterms:created>
  <dc:creator>openpyxl</dc:creator>
  <dc:description/>
  <dc:language>en-US</dc:language>
  <cp:lastModifiedBy/>
  <dcterms:modified xsi:type="dcterms:W3CDTF">2026-03-26T07:01:52Z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